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<sst xmlns="http://schemas.openxmlformats.org/spreadsheetml/2006/main" count="66" uniqueCount="65">
  <si>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First step, from expected ship geometry must be found Reynolds index Re and Froude index F(n)</t>
  </si>
  <si>
    <t>Colour code: green cells contains formula, grey constants, yellow are for input values</t>
  </si>
  <si>
    <t>LWL (m)</t>
  </si>
  <si>
    <t>LWL(ft)</t>
  </si>
  <si>
    <t>U kn</t>
  </si>
  <si>
    <t>U ft/s</t>
  </si>
  <si>
    <t>F(n)</t>
  </si>
  <si>
    <t>viscousity</t>
  </si>
  <si>
    <t>Re</t>
  </si>
  <si>
    <t>Froude number F(n) = U / sqrt(g*L), where:
U = velocity (ft/s)
g = acceleration of gravity (32.17 ft/sec^2)
LWL = length of ship or model (ft) (LWL=at sea level wetted length).</t>
  </si>
  <si>
    <t>Re= L*U/dynamic viscousity</t>
  </si>
  <si>
    <t>Saltwater @59F = 1.2791E-5</t>
  </si>
  <si>
    <t>Freshwater @59F = 1.092E-5</t>
  </si>
  <si>
    <t>Second step, calculate the maximum speed and brake force factors</t>
  </si>
  <si>
    <r>
      <rPr>
        <b/>
        <sz val="10"/>
        <rFont val="Arial"/>
        <family val="2"/>
      </rPr>
      <t>Friction factor C(V)= C(F)+K*C(F)</t>
    </r>
    <r>
      <rPr>
        <sz val="10"/>
        <rFont val="Arial"/>
        <family val="2"/>
      </rPr>
      <t>, where</t>
    </r>
  </si>
  <si>
    <t>Visuous braking factor C(F)=0.075 / (log(Re)-2)^2</t>
  </si>
  <si>
    <t>(Froude formula)</t>
  </si>
  <si>
    <r>
      <rPr>
        <b/>
        <sz val="10"/>
        <rFont val="Arial"/>
        <family val="2"/>
      </rPr>
      <t>Facial drag factor K=19*[(</t>
    </r>
    <r>
      <rPr>
        <sz val="10"/>
        <rFont val="Arial"/>
        <family val="2"/>
      </rPr>
      <t xml:space="preserve">∇ </t>
    </r>
    <r>
      <rPr>
        <b/>
        <sz val="10"/>
        <rFont val="Arial"/>
        <family val="2"/>
      </rPr>
      <t>/ LWL / B / T)*(B / LWL)]^2</t>
    </r>
    <r>
      <rPr>
        <sz val="10"/>
        <rFont val="Arial"/>
        <family val="2"/>
      </rPr>
      <t>, for low immersed heigth ships may be approximated by 0.2</t>
    </r>
  </si>
  <si>
    <t>Platoe speed (cruising speed maximum for acceptable fuel saving) U(s)=1.34*sqrt(LWL)</t>
  </si>
  <si>
    <r>
      <rPr>
        <b/>
        <sz val="10"/>
        <rFont val="Arial"/>
        <family val="2"/>
      </rPr>
      <t>Ship created wavelength L(w) = 2*π*U^2/g</t>
    </r>
    <r>
      <rPr>
        <sz val="10"/>
        <rFont val="Arial"/>
        <family val="2"/>
      </rPr>
      <t>, where g=(</t>
    </r>
    <r>
      <rPr>
        <b/>
        <sz val="10"/>
        <rFont val="Arial"/>
        <family val="2"/>
      </rPr>
      <t>32.17 ft/sec^2</t>
    </r>
    <r>
      <rPr>
        <sz val="10"/>
        <rFont val="Arial"/>
        <family val="2"/>
      </rPr>
      <t>)</t>
    </r>
  </si>
  <si>
    <r>
      <rPr>
        <b/>
        <sz val="10"/>
        <rFont val="Arial"/>
        <family val="2"/>
      </rPr>
      <t>Obstacles of waves:</t>
    </r>
    <r>
      <rPr>
        <sz val="10"/>
        <rFont val="Arial"/>
        <family val="2"/>
      </rPr>
      <t xml:space="preserve"> </t>
    </r>
  </si>
  <si>
    <t>if L(W)&lt;&lt;LWL, then waving is negligible, F(n)&lt; 0.12;</t>
  </si>
  <si>
    <t>if L(w)=0.5 LWL, then rear wave in anti-phase cancels frontal wave= most economical regime F(n)=0.28;</t>
  </si>
  <si>
    <t>if L(w)=2/3 LWL, then frontal and rear waves summing, F(n)=0.33;</t>
  </si>
  <si>
    <t>if L(w)=LWL, that is highest one of semi-economical speeds for full immersed ships, F(n)=0.40;</t>
  </si>
  <si>
    <t>if L(w)=1.5 LWL – that is worst possible speed where F)(n)=0.5;</t>
  </si>
  <si>
    <t>if L(w)&gt;&gt;LWL, that is glisser regime with F(n)&gt;&gt;0.5.</t>
  </si>
  <si>
    <t>U(s) ft/s</t>
  </si>
  <si>
    <t>U(s) kn)</t>
  </si>
  <si>
    <t>C(F)</t>
  </si>
  <si>
    <t>K assumpt.</t>
  </si>
  <si>
    <t>C(V)</t>
  </si>
  <si>
    <t>L(w) ft</t>
  </si>
  <si>
    <t>L(w) / LWL</t>
  </si>
  <si>
    <t xml:space="preserve">inspect in which economy region of Froude you are </t>
  </si>
  <si>
    <t>ideal is 0.5, acceptable 0.66, last acceptable 1.0</t>
  </si>
  <si>
    <t>Third step: calculate the drag force and power</t>
  </si>
  <si>
    <r>
      <rPr>
        <b/>
        <sz val="10"/>
        <rFont val="Arial"/>
        <family val="2"/>
      </rPr>
      <t>R(T) = 0.5*C(T)*water density*WSA*U^2</t>
    </r>
    <r>
      <rPr>
        <sz val="10"/>
        <rFont val="Arial"/>
        <family val="2"/>
      </rPr>
      <t>, where</t>
    </r>
  </si>
  <si>
    <t>R(T) = total hull resistance (lb)</t>
  </si>
  <si>
    <r>
      <rPr>
        <sz val="10"/>
        <rFont val="Arial"/>
        <family val="2"/>
      </rPr>
      <t>ρ = water density (</t>
    </r>
    <r>
      <rPr>
        <b/>
        <sz val="10"/>
        <rFont val="Arial"/>
        <family val="2"/>
      </rPr>
      <t>62.4 lb/ft^3</t>
    </r>
    <r>
      <rPr>
        <sz val="10"/>
        <rFont val="Arial"/>
        <family val="2"/>
      </rPr>
      <t xml:space="preserve"> @4 C)</t>
    </r>
  </si>
  <si>
    <t>WSA = wetted surface area of the underwater hull (ft^2 ), means sidewalls area and immersed floor area</t>
  </si>
  <si>
    <t>V = velocity (ft/s)</t>
  </si>
  <si>
    <t>WSA m2</t>
  </si>
  <si>
    <t>WSA ft2</t>
  </si>
  <si>
    <t>R(T) lbs</t>
  </si>
  <si>
    <t>shaft pwr hp</t>
  </si>
  <si>
    <t>steer loss</t>
  </si>
  <si>
    <t>propeller loss</t>
  </si>
  <si>
    <t>shaft loss</t>
  </si>
  <si>
    <t>eng pow hp</t>
  </si>
  <si>
    <t>eng rated kW</t>
  </si>
  <si>
    <t>FC(kg/hr)</t>
  </si>
  <si>
    <t>buy this engine!</t>
  </si>
  <si>
    <t>EHP= R(T)*U/550</t>
  </si>
  <si>
    <t>FC(kg/s)=N(W)*46E6 (MJ/kg) / 40% efficiency of engine</t>
  </si>
  <si>
    <t>fill this fuel!</t>
  </si>
  <si>
    <t>effective hp</t>
  </si>
  <si>
    <t>FC (kg/h)= FC(kg/s)*3600</t>
  </si>
  <si>
    <t>if desire another figures,</t>
  </si>
  <si>
    <t>Fuel consumption – diesel equivalent</t>
  </si>
  <si>
    <t>change the speed in first step,</t>
  </si>
  <si>
    <t>or geometry.</t>
  </si>
  <si>
    <t>bredd m</t>
  </si>
  <si>
    <t>length m</t>
  </si>
  <si>
    <t>deep 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</si>
</sst>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E+00"/>
    <numFmt numFmtId="166" formatCode="0.00%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4" fontId="0" fillId="3" borderId="0" xfId="0" applyFont="1" applyFill="1" applyAlignment="1">
      <alignment/>
    </xf>
    <xf numFmtId="164" fontId="0" fillId="4" borderId="0" xfId="0" applyFont="1" applyFill="1" applyAlignment="1">
      <alignment/>
    </xf>
    <xf numFmtId="165" fontId="0" fillId="4" borderId="0" xfId="0" applyNumberFormat="1" applyFill="1" applyAlignment="1">
      <alignment/>
    </xf>
    <xf numFmtId="164" fontId="0" fillId="0" borderId="0" xfId="0" applyFont="1" applyAlignment="1">
      <alignment wrapText="1"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0" fillId="5" borderId="0" xfId="0" applyFont="1" applyFill="1" applyAlignment="1">
      <alignment/>
    </xf>
    <xf numFmtId="164" fontId="2" fillId="6" borderId="0" xfId="0" applyFont="1" applyFill="1" applyAlignment="1">
      <alignment/>
    </xf>
    <xf numFmtId="164" fontId="0" fillId="0" borderId="0" xfId="0" applyFont="1" applyFill="1" applyAlignment="1">
      <alignment/>
    </xf>
    <xf numFmtId="164" fontId="0" fillId="7" borderId="0" xfId="0" applyFill="1" applyAlignment="1">
      <alignment/>
    </xf>
    <xf numFmtId="164" fontId="0" fillId="8" borderId="0" xfId="0" applyFont="1" applyFill="1" applyAlignment="1">
      <alignment/>
    </xf>
    <xf numFmtId="164" fontId="0" fillId="9" borderId="0" xfId="0" applyFont="1" applyFill="1" applyAlignment="1">
      <alignment/>
    </xf>
    <xf numFmtId="164" fontId="0" fillId="10" borderId="0" xfId="0" applyFont="1" applyFill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4EA6B"/>
      <rgbColor rgb="0099CCFF"/>
      <rgbColor rgb="00FFA6A6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00A933"/>
      <rgbColor rgb="00395511"/>
      <rgbColor rgb="00224B12"/>
      <rgbColor rgb="00993300"/>
      <rgbColor rgb="00993366"/>
      <rgbColor rgb="00333399"/>
      <rgbColor rgb="0028471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9">
      <selection activeCell="F42" sqref="F42"/>
    </sheetView>
  </sheetViews>
  <sheetFormatPr defaultColWidth="9.140625" defaultRowHeight="12.75"/>
  <cols>
    <col min="1" max="10" width="11.57421875" style="0" customWidth="1"/>
    <col min="11" max="11" width="2.28125" style="0" customWidth="1"/>
    <col min="12" max="16384" width="11.5742187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ht="12.75">
      <c r="A2" t="s">
        <v>1</v>
      </c>
    </row>
    <row r="3" spans="1:7" ht="12.75">
      <c r="A3" s="2" t="s">
        <v>2</v>
      </c>
      <c r="B3" s="2" t="s">
        <v>3</v>
      </c>
      <c r="C3" s="2" t="s">
        <v>4</v>
      </c>
      <c r="D3" s="2" t="s">
        <v>5</v>
      </c>
      <c r="E3" s="3" t="s">
        <v>6</v>
      </c>
      <c r="F3" s="2" t="s">
        <v>7</v>
      </c>
      <c r="G3" s="3" t="s">
        <v>8</v>
      </c>
    </row>
    <row r="4" spans="1:7" ht="12.75">
      <c r="A4" s="2">
        <v>3.6</v>
      </c>
      <c r="B4" s="3">
        <f>A4/0.3048</f>
        <v>11.8110236220472</v>
      </c>
      <c r="C4" s="2">
        <v>10</v>
      </c>
      <c r="D4" s="3">
        <f>C4*0.59</f>
        <v>5.9</v>
      </c>
      <c r="E4" s="3">
        <f>C4/SQRT(32.17*B4)</f>
        <v>0.5130157523501221</v>
      </c>
      <c r="F4" s="2">
        <f>0.000012791</f>
        <v>1.2791E-05</v>
      </c>
      <c r="G4" s="4">
        <f>B4*D4/F4</f>
        <v>5447974.30772252</v>
      </c>
    </row>
    <row r="5" ht="45.75">
      <c r="A5" s="5" t="s">
        <v>9</v>
      </c>
    </row>
    <row r="6" ht="12.75">
      <c r="A6" s="6" t="s">
        <v>10</v>
      </c>
    </row>
    <row r="7" ht="12.75">
      <c r="A7" t="s">
        <v>11</v>
      </c>
    </row>
    <row r="8" ht="12.75">
      <c r="A8" t="s">
        <v>12</v>
      </c>
    </row>
    <row r="10" spans="1:5" ht="12.75">
      <c r="A10" s="1" t="s">
        <v>13</v>
      </c>
      <c r="B10" s="1"/>
      <c r="C10" s="1"/>
      <c r="D10" s="1"/>
      <c r="E10" s="1"/>
    </row>
    <row r="12" spans="1:4" ht="12.75">
      <c r="A12" s="6" t="s">
        <v>14</v>
      </c>
      <c r="B12" s="7"/>
      <c r="C12" s="7"/>
      <c r="D12" s="7"/>
    </row>
    <row r="13" spans="1:6" ht="12.75">
      <c r="A13" s="6" t="s">
        <v>15</v>
      </c>
      <c r="B13" s="7"/>
      <c r="C13" s="7"/>
      <c r="D13" s="7"/>
      <c r="F13" t="s">
        <v>16</v>
      </c>
    </row>
    <row r="14" spans="1:4" ht="12.75">
      <c r="A14" s="6" t="s">
        <v>17</v>
      </c>
      <c r="B14" s="7"/>
      <c r="C14" s="7"/>
      <c r="D14" s="7"/>
    </row>
    <row r="15" spans="1:4" ht="12.75">
      <c r="A15" s="6" t="s">
        <v>18</v>
      </c>
      <c r="B15" s="7"/>
      <c r="C15" s="7"/>
      <c r="D15" s="7"/>
    </row>
    <row r="16" spans="1:4" ht="12.75">
      <c r="A16" s="6" t="s">
        <v>19</v>
      </c>
      <c r="B16" s="7"/>
      <c r="C16" s="7"/>
      <c r="D16" s="7"/>
    </row>
    <row r="17" spans="1:4" ht="12.75">
      <c r="A17" s="6" t="s">
        <v>20</v>
      </c>
      <c r="B17" s="7"/>
      <c r="C17" s="7"/>
      <c r="D17" s="7"/>
    </row>
    <row r="18" spans="1:4" ht="12.75">
      <c r="A18" s="7" t="s">
        <v>21</v>
      </c>
      <c r="B18" s="7"/>
      <c r="C18" s="7"/>
      <c r="D18" s="7"/>
    </row>
    <row r="19" spans="1:4" ht="12.75">
      <c r="A19" s="7" t="s">
        <v>22</v>
      </c>
      <c r="B19" s="7"/>
      <c r="C19" s="7"/>
      <c r="D19" s="7"/>
    </row>
    <row r="20" spans="1:4" ht="12.75">
      <c r="A20" s="7" t="s">
        <v>23</v>
      </c>
      <c r="B20" s="7"/>
      <c r="C20" s="7"/>
      <c r="D20" s="7"/>
    </row>
    <row r="21" spans="1:4" ht="12.75">
      <c r="A21" s="7" t="s">
        <v>24</v>
      </c>
      <c r="B21" s="7"/>
      <c r="C21" s="7"/>
      <c r="D21" s="7"/>
    </row>
    <row r="22" spans="1:4" ht="12.75">
      <c r="A22" s="7" t="s">
        <v>25</v>
      </c>
      <c r="B22" s="7"/>
      <c r="C22" s="7"/>
      <c r="D22" s="7"/>
    </row>
    <row r="23" spans="1:4" ht="12.75">
      <c r="A23" s="7" t="s">
        <v>26</v>
      </c>
      <c r="B23" s="7"/>
      <c r="C23" s="7"/>
      <c r="D23" s="7"/>
    </row>
    <row r="25" spans="1:8" ht="12.75">
      <c r="A25" s="3" t="s">
        <v>27</v>
      </c>
      <c r="B25" s="3" t="s">
        <v>28</v>
      </c>
      <c r="C25" s="8" t="s">
        <v>29</v>
      </c>
      <c r="D25" s="2" t="s">
        <v>30</v>
      </c>
      <c r="E25" s="8" t="s">
        <v>31</v>
      </c>
      <c r="F25" s="3" t="s">
        <v>32</v>
      </c>
      <c r="G25" s="9" t="s">
        <v>33</v>
      </c>
      <c r="H25" s="10" t="s">
        <v>34</v>
      </c>
    </row>
    <row r="26" spans="1:8" ht="12.75">
      <c r="A26" s="3">
        <f>1.34*SQRT(B4)</f>
        <v>4.60520075737725</v>
      </c>
      <c r="B26" s="3">
        <f>A26/0.59</f>
        <v>7.80542501250382</v>
      </c>
      <c r="C26" s="8">
        <f>0.075/(LOG(G4)-2)^2</f>
        <v>0.00334344950351397</v>
      </c>
      <c r="D26" s="2">
        <v>0.2</v>
      </c>
      <c r="E26" s="8">
        <f>C26+D26*C26</f>
        <v>0.00401213940421676</v>
      </c>
      <c r="F26" s="3">
        <f>2*PI()*D4^2/32.17</f>
        <v>6.79880884497735</v>
      </c>
      <c r="G26" s="9">
        <f>F26/B4</f>
        <v>0.575632482208082</v>
      </c>
      <c r="H26" s="10" t="s">
        <v>35</v>
      </c>
    </row>
    <row r="28" spans="1:4" ht="12.75">
      <c r="A28" s="1" t="s">
        <v>36</v>
      </c>
      <c r="B28" s="1"/>
      <c r="C28" s="1"/>
      <c r="D28" s="1"/>
    </row>
    <row r="29" ht="12.75">
      <c r="A29" s="6" t="s">
        <v>37</v>
      </c>
    </row>
    <row r="30" ht="12.75">
      <c r="A30" s="7" t="s">
        <v>38</v>
      </c>
    </row>
    <row r="31" ht="12.75">
      <c r="A31" s="7" t="s">
        <v>39</v>
      </c>
    </row>
    <row r="32" ht="12.75">
      <c r="A32" s="7" t="s">
        <v>40</v>
      </c>
    </row>
    <row r="33" spans="1:11" ht="12.75">
      <c r="A33" s="7" t="s">
        <v>41</v>
      </c>
      <c r="I33" s="11"/>
      <c r="J33" s="11"/>
      <c r="K33" s="11"/>
    </row>
    <row r="34" spans="1:11" ht="12.75">
      <c r="A34" s="2" t="s">
        <v>42</v>
      </c>
      <c r="B34" s="2" t="s">
        <v>43</v>
      </c>
      <c r="C34" s="3" t="s">
        <v>44</v>
      </c>
      <c r="D34" s="8" t="s">
        <v>45</v>
      </c>
      <c r="E34" s="12" t="s">
        <v>46</v>
      </c>
      <c r="F34" s="12" t="s">
        <v>47</v>
      </c>
      <c r="G34" s="13" t="s">
        <v>48</v>
      </c>
      <c r="H34" s="3" t="s">
        <v>49</v>
      </c>
      <c r="I34" s="14" t="s">
        <v>50</v>
      </c>
      <c r="J34" s="3" t="s">
        <v>51</v>
      </c>
      <c r="K34" s="11"/>
    </row>
    <row r="35" spans="1:11" ht="12.75">
      <c r="A35" s="3">
        <f>D42</f>
        <v>7.41</v>
      </c>
      <c r="B35" s="3">
        <f>A35/0.304^2</f>
        <v>80.1809210526316</v>
      </c>
      <c r="C35" s="3">
        <f>0.5*E26*62.4*B35*D4^2</f>
        <v>349.386139830682</v>
      </c>
      <c r="D35" s="8">
        <f>C35*D4/550</f>
        <v>3.74796040909277</v>
      </c>
      <c r="E35" s="12">
        <f>D35*0.1</f>
        <v>0.37479604090927704</v>
      </c>
      <c r="F35" s="12">
        <f>D35*0.33</f>
        <v>1.23682693500061</v>
      </c>
      <c r="G35" s="13">
        <f>D35*0.05</f>
        <v>0.18739802045463802</v>
      </c>
      <c r="H35" s="3">
        <f>SUM(D35:G35)</f>
        <v>5.5469814054573</v>
      </c>
      <c r="I35" s="14">
        <f>H35*0.736</f>
        <v>4.08257831441657</v>
      </c>
      <c r="J35" s="3">
        <f>46000000*I35*3600/1000000000000/0.4</f>
        <v>1.69018742216846</v>
      </c>
      <c r="K35" s="11"/>
    </row>
    <row r="36" spans="5:11" ht="12.75">
      <c r="E36" s="15">
        <v>0.1</v>
      </c>
      <c r="F36" s="15">
        <v>0.33</v>
      </c>
      <c r="G36" s="15">
        <v>0.05</v>
      </c>
      <c r="I36" s="11" t="s">
        <v>52</v>
      </c>
      <c r="J36" s="11"/>
      <c r="K36" s="11"/>
    </row>
    <row r="37" spans="1:10" ht="12.75">
      <c r="A37" s="6" t="s">
        <v>53</v>
      </c>
      <c r="C37" s="6" t="s">
        <v>54</v>
      </c>
      <c r="J37" s="11" t="s">
        <v>55</v>
      </c>
    </row>
    <row r="38" spans="1:8" ht="12.75">
      <c r="A38" t="s">
        <v>56</v>
      </c>
      <c r="C38" s="6" t="s">
        <v>57</v>
      </c>
      <c r="H38" t="s">
        <v>58</v>
      </c>
    </row>
    <row r="39" spans="3:8" ht="12.75">
      <c r="C39" t="s">
        <v>59</v>
      </c>
      <c r="H39" t="s">
        <v>60</v>
      </c>
    </row>
    <row r="40" ht="12.75">
      <c r="H40" t="s">
        <v>61</v>
      </c>
    </row>
    <row r="41" spans="1:4" ht="12.75">
      <c r="A41" s="2" t="s">
        <v>62</v>
      </c>
      <c r="B41" s="2" t="s">
        <v>63</v>
      </c>
      <c r="C41" s="2" t="s">
        <v>64</v>
      </c>
      <c r="D41" s="3" t="s">
        <v>42</v>
      </c>
    </row>
    <row r="42" spans="1:4" ht="12.75">
      <c r="A42" s="2">
        <v>1.25</v>
      </c>
      <c r="B42" s="2">
        <v>3.6</v>
      </c>
      <c r="C42" s="2">
        <v>0.30000000000000004</v>
      </c>
      <c r="D42" s="3">
        <f>A42*B42+(A42+B42)*2*C42</f>
        <v>7.41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2021-10-15T09:10:43Z</dcterms:created>
  <dcterms:modified xsi:type="dcterms:W3CDTF">2021-10-15T11:12:43Z</dcterms:modified>
  <cp:category/>
  <cp:version/>
  <cp:contentType/>
  <cp:contentStatus/>
  <cp:revision>31</cp:revision>
</cp:coreProperties>
</file>